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barnsleycouncil-my.sharepoint.com/personal/emmalowe_barnsley_gov_uk/Documents/Desktop/Parish council/"/>
    </mc:Choice>
  </mc:AlternateContent>
  <xr:revisionPtr revIDLastSave="0" documentId="8_{CD0F52E4-5C1E-4E4D-A7BA-ECE7E7F76ADF}" xr6:coauthVersionLast="47" xr6:coauthVersionMax="47" xr10:uidLastSave="{00000000-0000-0000-0000-000000000000}"/>
  <bookViews>
    <workbookView xWindow="20370" yWindow="-120" windowWidth="21840" windowHeight="13140" xr2:uid="{00000000-000D-0000-FFFF-FFFF00000000}"/>
  </bookViews>
  <sheets>
    <sheet name="Variances" sheetId="1" r:id="rId1"/>
    <sheet name="Reserves" sheetId="2" r:id="rId2"/>
  </sheets>
  <definedNames>
    <definedName name="_xlnm.Print_Area" localSheetId="0">Variances!$A$1:$N$36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1" l="1"/>
  <c r="M13" i="1"/>
  <c r="E14" i="2"/>
  <c r="E17" i="2"/>
  <c r="G32" i="1"/>
  <c r="G30" i="1"/>
  <c r="G23" i="1"/>
  <c r="G21" i="1"/>
  <c r="G19" i="1"/>
  <c r="G17" i="1"/>
  <c r="G15" i="1"/>
  <c r="I17" i="1"/>
  <c r="J17" i="1"/>
  <c r="I19" i="1"/>
  <c r="J19" i="1"/>
  <c r="I21" i="1"/>
  <c r="J21" i="1"/>
  <c r="I23" i="1"/>
  <c r="J23" i="1"/>
  <c r="I30" i="1"/>
  <c r="J30" i="1"/>
  <c r="J15" i="1"/>
  <c r="I15" i="1"/>
  <c r="J32" i="1"/>
  <c r="I32" i="1"/>
  <c r="H32" i="1"/>
  <c r="K32" i="1" s="1"/>
  <c r="L32" i="1"/>
  <c r="H30" i="1"/>
  <c r="K30" i="1" s="1"/>
  <c r="M26" i="1"/>
  <c r="H23" i="1"/>
  <c r="K23" i="1" s="1"/>
  <c r="H21" i="1"/>
  <c r="L21" i="1" s="1"/>
  <c r="M21" i="1" s="1"/>
  <c r="H19" i="1"/>
  <c r="K19" i="1" s="1"/>
  <c r="L19" i="1"/>
  <c r="H17" i="1"/>
  <c r="L17" i="1"/>
  <c r="M17" i="1" s="1"/>
  <c r="H15" i="1"/>
  <c r="L26" i="1"/>
  <c r="K17" i="1"/>
  <c r="F18" i="2"/>
  <c r="K15" i="1"/>
  <c r="M32" i="1" l="1"/>
  <c r="L23" i="1"/>
  <c r="M23" i="1" s="1"/>
  <c r="K21" i="1"/>
  <c r="L30" i="1"/>
  <c r="M30" i="1" s="1"/>
  <c r="M19" i="1"/>
  <c r="L15" i="1"/>
  <c r="M15" i="1" s="1"/>
</calcChain>
</file>

<file path=xl/sharedStrings.xml><?xml version="1.0" encoding="utf-8"?>
<sst xmlns="http://schemas.openxmlformats.org/spreadsheetml/2006/main" count="54" uniqueCount="47">
  <si>
    <t>Variance</t>
  </si>
  <si>
    <t>£</t>
  </si>
  <si>
    <t>1 Balances Brought Forward</t>
  </si>
  <si>
    <t>3 Total Other Receipts</t>
  </si>
  <si>
    <t>4 Staff Costs</t>
  </si>
  <si>
    <t>7 Balances Carried Forward</t>
  </si>
  <si>
    <t>10 Total Borrowings</t>
  </si>
  <si>
    <t>5 Loan Interest/Capital Repayment</t>
  </si>
  <si>
    <t>9 Total Fixed Assets plus Other Long Term Investments and Assets</t>
  </si>
  <si>
    <t>8 Total Cash and Short Term Investments</t>
  </si>
  <si>
    <r>
      <t xml:space="preserve">Automatic responses trigger below based on figures input, </t>
    </r>
    <r>
      <rPr>
        <b/>
        <sz val="11"/>
        <color indexed="8"/>
        <rFont val="Arial"/>
        <family val="2"/>
      </rPr>
      <t>DO NOT OVERWRITE THESE BOXES</t>
    </r>
  </si>
  <si>
    <t>Rounding errors of up to £2 are tolerable</t>
  </si>
  <si>
    <t>VARIANCE EXPLANATION NOT REQUIRED</t>
  </si>
  <si>
    <t>Variances of £200 or less are tolerable</t>
  </si>
  <si>
    <t>%</t>
  </si>
  <si>
    <t>Explanation Required?</t>
  </si>
  <si>
    <t xml:space="preserve">Explanation of variances – pro forma </t>
  </si>
  <si>
    <t xml:space="preserve">Name of smaller authority: </t>
  </si>
  <si>
    <t>BOX 10 VARIANCE EXPLANATION NOT REQUIRED IF CHANGE CAN BE EXPLAINED BY BOX 5 (CAPITAL PLUS INTEREST PAYMENT)</t>
  </si>
  <si>
    <t>2 Precept or Rates and Levies</t>
  </si>
  <si>
    <t>6 All Other Payments</t>
  </si>
  <si>
    <t>Explanation for ‘high’ reserves</t>
  </si>
  <si>
    <t>Box 7 is more than twice Box 2 because the authority held the following breakdown of reserves at the year end:</t>
  </si>
  <si>
    <t>Earmarked reserves:</t>
  </si>
  <si>
    <t>General reserve</t>
  </si>
  <si>
    <t>Total reserves (must agree to Box 7)</t>
  </si>
  <si>
    <t>Reserve 4</t>
  </si>
  <si>
    <t>Reserve 5</t>
  </si>
  <si>
    <t>Reserve 6</t>
  </si>
  <si>
    <t>Reserve 7</t>
  </si>
  <si>
    <r>
      <t xml:space="preserve">Explanation from smaller authority </t>
    </r>
    <r>
      <rPr>
        <b/>
        <u/>
        <sz val="11"/>
        <color indexed="8"/>
        <rFont val="Arial"/>
        <family val="2"/>
      </rPr>
      <t>(must include narrative and supporting figures)</t>
    </r>
  </si>
  <si>
    <t>(Please complete the highlighted boxes.)</t>
  </si>
  <si>
    <t>2020/21</t>
  </si>
  <si>
    <t>2021/22</t>
  </si>
  <si>
    <t>Gunthwaite and Ingbirchworth Parish Council</t>
  </si>
  <si>
    <t>Barnsley MBC</t>
  </si>
  <si>
    <t xml:space="preserve">2020/21 figure is mix of outgoing Clerk's salary (includes 3 month's delayed pay due to Covid from 2019/20) and new Clerk salary from Oct 2020.
2021/22 figure includes hours worked by Clerk in 2021 additional to contracted hours which Council agreed to pay at existing SCP 9 rate of £10.86 ph (total of £735.76)
</t>
  </si>
  <si>
    <t>Council agreed to additional spending on provision of outdoor facilities and facilitating a 
new petanque social club for village run by community volunteers, Council paid for planning application for use of recreation field (£166.00).
Council agreed to purchase a lockable metal shipping container to store equipment used to maintain Council assets such as outdoor public spaces, war memorial, picnic benches, shelters etc. This equipment was stored in Council member's homes as the Council has no hall or other built facility (£3294).
Council paid for meeting room hire from May onwards, this was approximately double the cost of monthly Zoom licences (paid up to end of June 2021). Monthly Zoom licence £14.39, meeting room hire varied from £30 to £35 per meeting, 9 meetings paid for (total cost of £292.50). No meeting hire costs in 2020/21 due to Covid restrictions.
Council paid for replacement defibrilator part costs (£472) in 2021/22, none were purchased in 2020/21. 
Council amenity land grass cutting cost for 2020/21 (£1656) was paid in 2021/22 accounts, whereas no equivalent cost was paid from the 2020/21 accounts.</t>
  </si>
  <si>
    <t>Facilitate provision of community venue.</t>
  </si>
  <si>
    <t>Earmarked reserve (£8000) held to facilitate provision of community venue, consultation with residents ongoing.</t>
  </si>
  <si>
    <t>2020/21 figure Includes charitable grant (£23) not received in 2021/22 and higher VAT refund (£408) due to higher spending in 2019/20.</t>
  </si>
  <si>
    <t>• variances of more than 15% between totals for individual boxes (except variances of less than £200);</t>
  </si>
  <si>
    <t>• a breakdown of approved reserves on the next tab if the total reserves (Box 7) figure is more than twice the annual precept/rates &amp; levies value (Box 2).</t>
  </si>
  <si>
    <t xml:space="preserve">Next, please provide full explanations, including numerical values, for the following that will be flagged in the green boxes where relevant:
</t>
  </si>
  <si>
    <r>
      <t xml:space="preserve">• </t>
    </r>
    <r>
      <rPr>
        <b/>
        <sz val="11"/>
        <color theme="1"/>
        <rFont val="Arial"/>
        <family val="2"/>
      </rPr>
      <t>New from 2020/21 onwards:</t>
    </r>
    <r>
      <rPr>
        <b/>
        <sz val="10"/>
        <color theme="1"/>
        <rFont val="Arial"/>
        <family val="2"/>
      </rPr>
      <t xml:space="preserve"> variances of £100,000 or more require explanation regardless of the % variation year on year;</t>
    </r>
  </si>
  <si>
    <r>
      <t xml:space="preserve">Insert figures from Section 2 of the AGAR in all </t>
    </r>
    <r>
      <rPr>
        <b/>
        <u/>
        <sz val="11"/>
        <color theme="5"/>
        <rFont val="Arial"/>
        <family val="2"/>
      </rPr>
      <t>Blue</t>
    </r>
    <r>
      <rPr>
        <b/>
        <sz val="11"/>
        <color theme="5"/>
        <rFont val="Arial"/>
        <family val="2"/>
      </rPr>
      <t xml:space="preserve"> highlighted boxes </t>
    </r>
  </si>
  <si>
    <r>
      <t>County area (local councils and parish meetings only):</t>
    </r>
    <r>
      <rPr>
        <b/>
        <sz val="10"/>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</si>
</sst>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name val="Arial"/>
      <family val="2"/>
    </font>
    <font>
      <b/>
      <sz val="12"/>
      <name val="Arial"/>
      <family val="2"/>
    </font>
    <font>
      <b/>
      <sz val="10"/>
      <name val="Arial"/>
      <family val="2"/>
    </font>
    <font>
      <b/>
      <sz val="11"/>
      <color indexed="8"/>
      <name val="Arial"/>
      <family val="2"/>
    </font>
    <font>
      <b/>
      <u/>
      <sz val="11"/>
      <color indexed="8"/>
      <name val="Arial"/>
      <family val="2"/>
    </font>
    <font>
      <b/>
      <sz val="11"/>
      <color theme="1"/>
      <name val="Calibri"/>
      <family val="2"/>
      <scheme val="minor"/>
    </font>
    <font>
      <sz val="11"/>
      <color theme="1"/>
      <name val="Arial"/>
      <family val="2"/>
    </font>
    <font>
      <b/>
      <sz val="11"/>
      <color theme="1"/>
      <name val="Arial"/>
      <family val="2"/>
    </font>
    <font>
      <b/>
      <sz val="14"/>
      <color theme="1"/>
      <name val="Calibri"/>
      <family val="2"/>
      <scheme val="minor"/>
    </font>
    <font>
      <b/>
      <sz val="10"/>
      <color theme="1"/>
      <name val="Arial"/>
      <family val="2"/>
    </font>
    <font>
      <sz val="10"/>
      <color theme="1"/>
      <name val="Arial"/>
      <family val="2"/>
    </font>
    <font>
      <b/>
      <sz val="11"/>
      <color theme="5" tint="-0.249977111117893"/>
      <name val="Arial"/>
      <family val="2"/>
    </font>
    <font>
      <sz val="11"/>
      <color theme="5" tint="-0.249977111117893"/>
      <name val="Arial"/>
      <family val="2"/>
    </font>
    <font>
      <b/>
      <sz val="11"/>
      <color theme="5"/>
      <name val="Arial"/>
      <family val="2"/>
    </font>
    <font>
      <b/>
      <u/>
      <sz val="11"/>
      <color theme="5"/>
      <name val="Arial"/>
      <family val="2"/>
    </font>
    <font>
      <b/>
      <sz val="10"/>
      <color indexed="8"/>
      <name val="Arial"/>
      <family val="2"/>
    </font>
  </fonts>
  <fills count="8">
    <fill>
      <patternFill patternType="none"/>
    </fill>
    <fill>
      <patternFill patternType="gray125"/>
    </fill>
    <fill>
      <patternFill patternType="solid">
        <fgColor indexed="13"/>
        <bgColor indexed="64"/>
      </patternFill>
    </fill>
    <fill>
      <patternFill patternType="solid">
        <fgColor rgb="FF66CCFF"/>
        <bgColor indexed="64"/>
      </patternFill>
    </fill>
    <fill>
      <patternFill patternType="solid">
        <fgColor rgb="FF92D050"/>
        <bgColor indexed="64"/>
      </patternFill>
    </fill>
    <fill>
      <patternFill patternType="solid">
        <fgColor rgb="FFFF0000"/>
        <bgColor indexed="64"/>
      </patternFill>
    </fill>
    <fill>
      <patternFill patternType="solid">
        <fgColor rgb="FFFF66FF"/>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medium">
        <color indexed="64"/>
      </right>
      <top/>
      <bottom/>
      <diagonal/>
    </border>
  </borders>
  <cellStyleXfs count="1">
    <xf numFmtId="0" fontId="0" fillId="0" borderId="0"/>
  </cellStyleXfs>
  <cellXfs count="55">
    <xf numFmtId="0" fontId="0" fillId="0" borderId="0" xfId="0"/>
    <xf numFmtId="3" fontId="3" fillId="2" borderId="1" xfId="0" applyNumberFormat="1" applyFont="1" applyFill="1" applyBorder="1" applyAlignment="1" applyProtection="1">
      <alignment horizontal="center"/>
      <protection locked="0"/>
    </xf>
    <xf numFmtId="0" fontId="7" fillId="0" borderId="0" xfId="0" applyFont="1"/>
    <xf numFmtId="0" fontId="7" fillId="0" borderId="0" xfId="0" applyFont="1" applyAlignment="1">
      <alignment horizontal="center"/>
    </xf>
    <xf numFmtId="3" fontId="7" fillId="0" borderId="0" xfId="0" applyNumberFormat="1" applyFont="1"/>
    <xf numFmtId="10" fontId="7" fillId="0" borderId="0" xfId="0" applyNumberFormat="1" applyFont="1"/>
    <xf numFmtId="3" fontId="3" fillId="3" borderId="1" xfId="0" applyNumberFormat="1" applyFont="1" applyFill="1" applyBorder="1" applyAlignment="1" applyProtection="1">
      <alignment horizontal="center"/>
      <protection locked="0"/>
    </xf>
    <xf numFmtId="0" fontId="2" fillId="0" borderId="0" xfId="0" applyFont="1" applyAlignment="1">
      <alignment vertical="top"/>
    </xf>
    <xf numFmtId="0" fontId="7" fillId="4" borderId="2" xfId="0" applyFont="1" applyFill="1" applyBorder="1" applyAlignment="1">
      <alignment wrapText="1"/>
    </xf>
    <xf numFmtId="0" fontId="7" fillId="0" borderId="0" xfId="0" applyFont="1" applyAlignment="1">
      <alignment wrapText="1"/>
    </xf>
    <xf numFmtId="0" fontId="7" fillId="0" borderId="2" xfId="0" applyFont="1" applyBorder="1" applyAlignment="1">
      <alignment wrapText="1"/>
    </xf>
    <xf numFmtId="0" fontId="7" fillId="5" borderId="2" xfId="0" applyFont="1" applyFill="1" applyBorder="1" applyAlignment="1">
      <alignment wrapText="1"/>
    </xf>
    <xf numFmtId="0" fontId="7" fillId="5" borderId="2" xfId="0" applyFont="1" applyFill="1" applyBorder="1" applyAlignment="1">
      <alignment wrapText="1"/>
    </xf>
    <xf numFmtId="0" fontId="7" fillId="0" borderId="0" xfId="0" applyFont="1" applyFill="1"/>
    <xf numFmtId="3" fontId="3" fillId="0" borderId="0" xfId="0" applyNumberFormat="1" applyFont="1" applyFill="1" applyBorder="1" applyAlignment="1" applyProtection="1">
      <alignment horizontal="center"/>
      <protection locked="0"/>
    </xf>
    <xf numFmtId="10" fontId="7" fillId="0" borderId="0" xfId="0" applyNumberFormat="1" applyFont="1" applyFill="1"/>
    <xf numFmtId="0" fontId="7" fillId="0" borderId="0" xfId="0" applyFont="1" applyFill="1" applyAlignment="1">
      <alignment horizontal="center"/>
    </xf>
    <xf numFmtId="0" fontId="7" fillId="0" borderId="0" xfId="0" applyFont="1" applyBorder="1" applyAlignment="1">
      <alignment horizontal="center" wrapText="1"/>
    </xf>
    <xf numFmtId="0" fontId="8" fillId="6" borderId="2" xfId="0" applyFont="1" applyFill="1" applyBorder="1" applyAlignment="1">
      <alignment horizontal="center" wrapText="1"/>
    </xf>
    <xf numFmtId="0" fontId="7" fillId="0" borderId="0" xfId="0" applyFont="1" applyAlignment="1">
      <alignment wrapText="1"/>
    </xf>
    <xf numFmtId="0" fontId="7" fillId="0" borderId="0" xfId="0" applyFont="1" applyBorder="1" applyAlignment="1">
      <alignment horizontal="left" vertical="center"/>
    </xf>
    <xf numFmtId="0" fontId="7" fillId="0" borderId="0" xfId="0" applyFont="1" applyAlignment="1">
      <alignment wrapText="1"/>
    </xf>
    <xf numFmtId="0" fontId="7" fillId="0" borderId="0" xfId="0" applyFont="1" applyFill="1" applyBorder="1" applyAlignment="1">
      <alignment horizontal="left" vertical="top" wrapText="1"/>
    </xf>
    <xf numFmtId="0" fontId="8" fillId="0" borderId="0" xfId="0" applyFont="1"/>
    <xf numFmtId="0" fontId="7" fillId="0" borderId="0" xfId="0" applyFont="1" applyFill="1" applyAlignment="1">
      <alignment wrapText="1"/>
    </xf>
    <xf numFmtId="0" fontId="6" fillId="0" borderId="0" xfId="0" applyFont="1"/>
    <xf numFmtId="0" fontId="9" fillId="0" borderId="0" xfId="0" applyFont="1"/>
    <xf numFmtId="0" fontId="0" fillId="0" borderId="3" xfId="0" applyBorder="1"/>
    <xf numFmtId="0" fontId="0" fillId="7" borderId="0" xfId="0" applyFill="1"/>
    <xf numFmtId="0" fontId="6" fillId="0" borderId="4" xfId="0" applyFont="1" applyBorder="1"/>
    <xf numFmtId="0" fontId="8" fillId="0" borderId="0" xfId="0" applyFont="1" applyAlignment="1">
      <alignment horizontal="center"/>
    </xf>
    <xf numFmtId="0" fontId="8" fillId="0" borderId="0" xfId="0" applyFont="1" applyAlignment="1">
      <alignment horizontal="center" wrapText="1"/>
    </xf>
    <xf numFmtId="0" fontId="8" fillId="0" borderId="2" xfId="0" applyFont="1" applyBorder="1" applyAlignment="1">
      <alignment wrapText="1"/>
    </xf>
    <xf numFmtId="0" fontId="0" fillId="0" borderId="0" xfId="0" applyFont="1"/>
    <xf numFmtId="0" fontId="0" fillId="7" borderId="0" xfId="0" applyFill="1" applyAlignment="1">
      <alignment vertical="top"/>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wrapText="1"/>
    </xf>
    <xf numFmtId="0" fontId="7" fillId="0" borderId="5" xfId="0" applyFont="1" applyBorder="1" applyAlignment="1">
      <alignment wrapText="1"/>
    </xf>
    <xf numFmtId="0" fontId="10" fillId="0" borderId="0" xfId="0" applyFont="1" applyAlignment="1">
      <alignment horizontal="left" vertical="center"/>
    </xf>
    <xf numFmtId="0" fontId="11" fillId="0" borderId="0" xfId="0" applyFont="1" applyAlignment="1">
      <alignment horizontal="left" vertical="center" indent="2"/>
    </xf>
    <xf numFmtId="0" fontId="10" fillId="0" borderId="0" xfId="0" applyFont="1" applyAlignment="1">
      <alignment horizontal="left" vertical="center" indent="1"/>
    </xf>
    <xf numFmtId="3" fontId="3" fillId="0" borderId="0" xfId="0" applyNumberFormat="1" applyFont="1" applyFill="1" applyBorder="1" applyAlignment="1" applyProtection="1">
      <alignment horizontal="left"/>
      <protection locked="0"/>
    </xf>
    <xf numFmtId="0" fontId="3" fillId="0" borderId="0" xfId="0" applyFont="1" applyAlignment="1">
      <alignment horizontal="left" vertical="center"/>
    </xf>
    <xf numFmtId="0" fontId="12" fillId="0" borderId="0" xfId="0" applyFont="1"/>
    <xf numFmtId="0" fontId="13" fillId="0" borderId="0" xfId="0" applyFont="1"/>
    <xf numFmtId="0" fontId="14" fillId="0" borderId="0" xfId="0" applyFont="1"/>
    <xf numFmtId="0" fontId="10" fillId="0" borderId="0" xfId="0" applyFo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10" fillId="0" borderId="0" xfId="0" applyFont="1" applyAlignment="1">
      <alignment horizontal="left"/>
    </xf>
    <xf numFmtId="0" fontId="8" fillId="0" borderId="0" xfId="0" applyFont="1" applyFill="1" applyAlignment="1">
      <alignment horizontal="left"/>
    </xf>
    <xf numFmtId="0" fontId="1" fillId="0" borderId="0" xfId="0" applyFont="1" applyBorder="1" applyAlignment="1">
      <alignment horizontal="left" vertical="center"/>
    </xf>
    <xf numFmtId="0" fontId="7" fillId="0" borderId="0"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8"/>
  <sheetViews>
    <sheetView tabSelected="1" zoomScale="80" zoomScaleNormal="80" workbookViewId="0">
      <selection activeCell="A5" sqref="A5"/>
    </sheetView>
  </sheetViews>
  <sheetFormatPr defaultRowHeight="14.25" x14ac:dyDescent="0.2"/>
  <cols>
    <col min="1" max="1" width="10.85546875" style="2" customWidth="1"/>
    <col min="2" max="2" width="42.7109375" style="2" customWidth="1"/>
    <col min="3" max="3" width="35.85546875" style="2" customWidth="1"/>
    <col min="4" max="4" width="9.140625" style="2"/>
    <col min="5" max="5" width="3.28515625" style="2" customWidth="1"/>
    <col min="6" max="6" width="9.140625" style="2"/>
    <col min="7" max="7" width="10.140625" style="2" customWidth="1"/>
    <col min="8" max="8" width="9.5703125" style="2" customWidth="1"/>
    <col min="9" max="11" width="9.140625" style="2" hidden="1" customWidth="1"/>
    <col min="12" max="12" width="13.28515625" style="2" customWidth="1"/>
    <col min="13" max="13" width="50.42578125" style="9" bestFit="1" customWidth="1"/>
    <col min="14" max="14" width="86" style="2" bestFit="1" customWidth="1"/>
    <col min="15" max="22" width="9.140625" style="13"/>
    <col min="23" max="16384" width="9.140625" style="2"/>
  </cols>
  <sheetData>
    <row r="1" spans="1:14" ht="18" x14ac:dyDescent="0.2">
      <c r="A1" s="53" t="s">
        <v>16</v>
      </c>
      <c r="B1" s="54"/>
      <c r="C1" s="54"/>
      <c r="D1" s="54"/>
      <c r="E1" s="54"/>
      <c r="F1" s="54"/>
      <c r="G1" s="54"/>
      <c r="H1" s="54"/>
      <c r="I1" s="54"/>
      <c r="J1" s="54"/>
      <c r="K1" s="54"/>
      <c r="L1" s="7"/>
    </row>
    <row r="2" spans="1:14" ht="15.75" x14ac:dyDescent="0.2">
      <c r="A2" s="47" t="s">
        <v>17</v>
      </c>
      <c r="B2" s="20"/>
      <c r="C2" s="42" t="s">
        <v>34</v>
      </c>
      <c r="D2" s="14"/>
      <c r="E2" s="20"/>
      <c r="F2" s="20"/>
      <c r="G2" s="20"/>
      <c r="H2" s="20"/>
      <c r="I2" s="20"/>
      <c r="J2" s="20"/>
      <c r="K2" s="20"/>
      <c r="L2" s="7"/>
      <c r="M2" s="21"/>
    </row>
    <row r="3" spans="1:14" ht="14.25" customHeight="1" x14ac:dyDescent="0.25">
      <c r="A3" s="51" t="s">
        <v>46</v>
      </c>
      <c r="C3" s="52" t="s">
        <v>35</v>
      </c>
      <c r="L3" s="7"/>
    </row>
    <row r="4" spans="1:14" ht="15" x14ac:dyDescent="0.25">
      <c r="A4" s="46" t="s">
        <v>45</v>
      </c>
    </row>
    <row r="5" spans="1:14" x14ac:dyDescent="0.2">
      <c r="A5" s="43" t="s">
        <v>43</v>
      </c>
      <c r="B5" s="43"/>
      <c r="C5" s="43"/>
      <c r="D5" s="43"/>
      <c r="E5" s="43"/>
      <c r="F5" s="43"/>
      <c r="G5" s="43"/>
      <c r="H5" s="43"/>
      <c r="M5" s="21"/>
    </row>
    <row r="6" spans="1:14" x14ac:dyDescent="0.2">
      <c r="A6" s="41" t="s">
        <v>41</v>
      </c>
      <c r="B6" s="39"/>
      <c r="C6" s="39"/>
      <c r="D6" s="39"/>
      <c r="E6" s="39"/>
      <c r="F6" s="39"/>
      <c r="G6" s="39"/>
      <c r="H6" s="39"/>
      <c r="M6" s="37"/>
    </row>
    <row r="7" spans="1:14" ht="15" x14ac:dyDescent="0.2">
      <c r="A7" s="41" t="s">
        <v>44</v>
      </c>
      <c r="B7" s="39"/>
      <c r="C7" s="39"/>
      <c r="D7" s="39"/>
      <c r="E7" s="39"/>
      <c r="F7" s="39"/>
      <c r="G7" s="39"/>
      <c r="H7" s="39"/>
      <c r="M7" s="37"/>
    </row>
    <row r="8" spans="1:14" x14ac:dyDescent="0.2">
      <c r="A8" s="41" t="s">
        <v>42</v>
      </c>
      <c r="M8" s="37"/>
    </row>
    <row r="9" spans="1:14" ht="15" x14ac:dyDescent="0.25">
      <c r="A9" s="40"/>
      <c r="D9" s="3"/>
      <c r="F9" s="3"/>
      <c r="M9" s="37"/>
      <c r="N9" s="23"/>
    </row>
    <row r="10" spans="1:14" ht="44.25" x14ac:dyDescent="0.25">
      <c r="D10" s="30" t="s">
        <v>32</v>
      </c>
      <c r="E10" s="23"/>
      <c r="F10" s="30" t="s">
        <v>33</v>
      </c>
      <c r="G10" s="30" t="s">
        <v>0</v>
      </c>
      <c r="H10" s="30" t="s">
        <v>0</v>
      </c>
      <c r="I10" s="30"/>
      <c r="J10" s="30"/>
      <c r="K10" s="30"/>
      <c r="L10" s="31" t="s">
        <v>15</v>
      </c>
      <c r="M10" s="8" t="s">
        <v>10</v>
      </c>
      <c r="N10" s="32" t="s">
        <v>30</v>
      </c>
    </row>
    <row r="11" spans="1:14" ht="15" x14ac:dyDescent="0.25">
      <c r="D11" s="30" t="s">
        <v>1</v>
      </c>
      <c r="E11" s="23"/>
      <c r="F11" s="30" t="s">
        <v>1</v>
      </c>
      <c r="G11" s="30" t="s">
        <v>1</v>
      </c>
      <c r="H11" s="30" t="s">
        <v>14</v>
      </c>
      <c r="I11" s="30"/>
      <c r="J11" s="30"/>
      <c r="K11" s="23"/>
      <c r="L11" s="23"/>
      <c r="N11" s="19"/>
    </row>
    <row r="12" spans="1:14" ht="15" thickBot="1" x14ac:dyDescent="0.25">
      <c r="D12" s="3"/>
      <c r="E12" s="3"/>
      <c r="N12" s="19"/>
    </row>
    <row r="13" spans="1:14" ht="44.25" customHeight="1" thickBot="1" x14ac:dyDescent="0.25">
      <c r="A13" s="48" t="s">
        <v>2</v>
      </c>
      <c r="B13" s="36"/>
      <c r="C13" s="36"/>
      <c r="D13" s="6">
        <v>16571</v>
      </c>
      <c r="F13" s="6">
        <v>18488</v>
      </c>
      <c r="G13" s="4"/>
      <c r="M13" s="8" t="str">
        <f>IF(F13=D25,"Explanation of % variance from PY opening balance not required - Balance brought forward agrees","Explanation of % variance from PY opening balance not required - Balance brought forward does not agree, query this")</f>
        <v>Explanation of % variance from PY opening balance not required - Balance brought forward agrees</v>
      </c>
      <c r="N13" s="10"/>
    </row>
    <row r="14" spans="1:14" ht="15.75" thickBot="1" x14ac:dyDescent="0.3">
      <c r="A14" s="23"/>
      <c r="D14" s="4"/>
      <c r="F14" s="4"/>
      <c r="N14" s="19"/>
    </row>
    <row r="15" spans="1:14" ht="31.5" customHeight="1" thickBot="1" x14ac:dyDescent="0.25">
      <c r="A15" s="48" t="s">
        <v>19</v>
      </c>
      <c r="B15" s="37"/>
      <c r="C15" s="38"/>
      <c r="D15" s="6">
        <v>5736</v>
      </c>
      <c r="F15" s="6">
        <v>5736</v>
      </c>
      <c r="G15" s="4">
        <f>F15-D15</f>
        <v>0</v>
      </c>
      <c r="H15" s="5">
        <f>IF((D15&gt;F15),(D15-F15)/D15,IF(D15&lt;F15,-(D15-F15)/D15,IF(D15=F15,0)))</f>
        <v>0</v>
      </c>
      <c r="I15" s="2">
        <f>IF(D15-F15&lt;200,0,IF(D15-F15&gt;200,1,IF(D15-F15=200,1)))</f>
        <v>0</v>
      </c>
      <c r="J15" s="2">
        <f>IF(F15-D15&lt;200,0,IF(F15-D15&gt;200,1,IF(F15-D15=200,1)))</f>
        <v>0</v>
      </c>
      <c r="K15" s="3">
        <f>IF(H15&lt;0.15,0,IF(H15&gt;0.15,1,IF(H15=0.15,1)))</f>
        <v>0</v>
      </c>
      <c r="L15" s="3" t="str">
        <f>IF((H15&lt;15%)*AND(G15&lt;100000)*OR(G15&gt;-100000), "NO","YES")</f>
        <v>NO</v>
      </c>
      <c r="M15" s="8" t="str">
        <f>IF((L15="YES")*AND(I15+J15&lt;1),"Explanation not required, difference less than £200"," ")</f>
        <v xml:space="preserve"> </v>
      </c>
      <c r="N15" s="10"/>
    </row>
    <row r="16" spans="1:14" ht="15.75" thickBot="1" x14ac:dyDescent="0.3">
      <c r="A16" s="23"/>
      <c r="D16" s="4"/>
      <c r="F16" s="4"/>
      <c r="G16" s="4"/>
      <c r="H16" s="5"/>
      <c r="K16" s="3"/>
      <c r="L16" s="3"/>
      <c r="N16" s="19"/>
    </row>
    <row r="17" spans="1:14" ht="42.75" customHeight="1" thickBot="1" x14ac:dyDescent="0.25">
      <c r="A17" s="49" t="s">
        <v>3</v>
      </c>
      <c r="B17" s="35"/>
      <c r="C17" s="35"/>
      <c r="D17" s="6">
        <v>650</v>
      </c>
      <c r="F17" s="6">
        <v>327</v>
      </c>
      <c r="G17" s="4">
        <f>F17-D17</f>
        <v>-323</v>
      </c>
      <c r="H17" s="5">
        <f>IF((D17&gt;F17),(D17-F17)/D17,IF(D17&lt;F17,-(D17-F17)/D17,IF(D17=F17,0)))</f>
        <v>0.49692307692307691</v>
      </c>
      <c r="I17" s="2">
        <f>IF(D17-F17&lt;200,0,IF(D17-F17&gt;200,1,IF(D17-F17=200,1)))</f>
        <v>1</v>
      </c>
      <c r="J17" s="2">
        <f>IF(F17-D17&lt;200,0,IF(F17-D17&gt;200,1,IF(F17-D17=200,1)))</f>
        <v>0</v>
      </c>
      <c r="K17" s="3">
        <f>IF(H17&lt;0.15,0,IF(H17&gt;0.15,1,IF(H17=0.15,1)))</f>
        <v>1</v>
      </c>
      <c r="L17" s="3" t="str">
        <f>IF((H17&lt;15%)*AND(G17&lt;100000)*OR(G17&gt;-100000), "NO","YES")</f>
        <v>YES</v>
      </c>
      <c r="M17" s="8" t="str">
        <f>IF((L17="YES")*AND(I17+J17&lt;1),"Explanation not required, difference less than £200"," ")</f>
        <v xml:space="preserve"> </v>
      </c>
      <c r="N17" s="10" t="s">
        <v>40</v>
      </c>
    </row>
    <row r="18" spans="1:14" ht="15.75" thickBot="1" x14ac:dyDescent="0.3">
      <c r="A18" s="23"/>
      <c r="D18" s="4"/>
      <c r="F18" s="4"/>
      <c r="G18" s="4"/>
      <c r="H18" s="5"/>
      <c r="K18" s="3"/>
      <c r="L18" s="3"/>
      <c r="N18" s="19"/>
    </row>
    <row r="19" spans="1:14" ht="89.25" customHeight="1" thickBot="1" x14ac:dyDescent="0.25">
      <c r="A19" s="49" t="s">
        <v>4</v>
      </c>
      <c r="B19" s="35"/>
      <c r="C19" s="35"/>
      <c r="D19" s="6">
        <v>2172</v>
      </c>
      <c r="F19" s="6">
        <v>2591</v>
      </c>
      <c r="G19" s="4">
        <f>F19-D19</f>
        <v>419</v>
      </c>
      <c r="H19" s="5">
        <f>IF((D19&gt;F19),(D19-F19)/D19,IF(D19&lt;F19,-(D19-F19)/D19,IF(D19=F19,0)))</f>
        <v>0.19290976058931861</v>
      </c>
      <c r="I19" s="2">
        <f>IF(D19-F19&lt;200,0,IF(D19-F19&gt;200,1,IF(D19-F19=200,1)))</f>
        <v>0</v>
      </c>
      <c r="J19" s="2">
        <f>IF(F19-D19&lt;200,0,IF(F19-D19&gt;200,1,IF(F19-D19=200,1)))</f>
        <v>1</v>
      </c>
      <c r="K19" s="3">
        <f>IF(H19&lt;0.15,0,IF(H19&gt;0.15,1,IF(H19=0.15,1)))</f>
        <v>1</v>
      </c>
      <c r="L19" s="3" t="str">
        <f>IF((H19&lt;15%)*AND(G19&lt;100000)*OR(G19&gt;-100000), "NO","YES")</f>
        <v>YES</v>
      </c>
      <c r="M19" s="8" t="str">
        <f>IF((L19="YES")*AND(I19+J19&lt;1),"Explanation not required, difference less than £200"," ")</f>
        <v xml:space="preserve"> </v>
      </c>
      <c r="N19" s="10" t="s">
        <v>36</v>
      </c>
    </row>
    <row r="20" spans="1:14" ht="15.75" thickBot="1" x14ac:dyDescent="0.3">
      <c r="A20" s="23"/>
      <c r="D20" s="4"/>
      <c r="F20" s="4"/>
      <c r="G20" s="4"/>
      <c r="H20" s="5"/>
      <c r="K20" s="3"/>
      <c r="L20" s="3"/>
      <c r="N20" s="19"/>
    </row>
    <row r="21" spans="1:14" ht="20.100000000000001" customHeight="1" thickBot="1" x14ac:dyDescent="0.25">
      <c r="A21" s="49" t="s">
        <v>7</v>
      </c>
      <c r="B21" s="35"/>
      <c r="C21" s="35"/>
      <c r="D21" s="6">
        <v>0</v>
      </c>
      <c r="F21" s="6">
        <v>0</v>
      </c>
      <c r="G21" s="4">
        <f>F21-D21</f>
        <v>0</v>
      </c>
      <c r="H21" s="5">
        <f>IF((D21&gt;F21),(D21-F21)/D21,IF(D21&lt;F21,-(D21-F21)/D21,IF(D21=F21,0)))</f>
        <v>0</v>
      </c>
      <c r="I21" s="2">
        <f>IF(D21-F21&lt;200,0,IF(D21-F21&gt;200,1,IF(D21-F21=200,1)))</f>
        <v>0</v>
      </c>
      <c r="J21" s="2">
        <f>IF(F21-D21&lt;200,0,IF(F21-D21&gt;200,1,IF(F21-D21=200,1)))</f>
        <v>0</v>
      </c>
      <c r="K21" s="3">
        <f>IF(H21&lt;0.15,0,IF(H21&gt;0.15,1,IF(H21=0.15,1)))</f>
        <v>0</v>
      </c>
      <c r="L21" s="3" t="str">
        <f>IF((H21&lt;15%)*AND(G21&lt;100000)*OR(G21&gt;-100000), "NO","YES")</f>
        <v>NO</v>
      </c>
      <c r="M21" s="8" t="str">
        <f>IF((L21="YES")*AND(I21+J21&lt;1),"Explanation not required, difference less than £200"," ")</f>
        <v xml:space="preserve"> </v>
      </c>
      <c r="N21" s="10"/>
    </row>
    <row r="22" spans="1:14" ht="15.75" thickBot="1" x14ac:dyDescent="0.3">
      <c r="A22" s="23"/>
      <c r="D22" s="4"/>
      <c r="F22" s="4"/>
      <c r="G22" s="4"/>
      <c r="H22" s="5"/>
      <c r="K22" s="3"/>
      <c r="L22" s="3"/>
      <c r="N22" s="19"/>
    </row>
    <row r="23" spans="1:14" ht="214.5" thickBot="1" x14ac:dyDescent="0.25">
      <c r="A23" s="49" t="s">
        <v>20</v>
      </c>
      <c r="B23" s="35"/>
      <c r="C23" s="35"/>
      <c r="D23" s="6">
        <v>2297</v>
      </c>
      <c r="F23" s="6">
        <v>8007</v>
      </c>
      <c r="G23" s="4">
        <f>F23-D23</f>
        <v>5710</v>
      </c>
      <c r="H23" s="5">
        <f>IF((D23&gt;F23),(D23-F23)/D23,IF(D23&lt;F23,-(D23-F23)/D23,IF(D23=F23,0)))</f>
        <v>2.4858511101436656</v>
      </c>
      <c r="I23" s="2">
        <f>IF(D23-F23&lt;200,0,IF(D23-F23&gt;200,1,IF(D23-F23=200,1)))</f>
        <v>0</v>
      </c>
      <c r="J23" s="2">
        <f>IF(F23-D23&lt;200,0,IF(F23-D23&gt;200,1,IF(F23-D23=200,1)))</f>
        <v>1</v>
      </c>
      <c r="K23" s="3">
        <f>IF(H23&lt;0.15,0,IF(H23&gt;0.15,1,IF(H23=0.15,1)))</f>
        <v>1</v>
      </c>
      <c r="L23" s="3" t="str">
        <f>IF((H23&lt;15%)*AND(G23&lt;100000)*OR(G23&gt;-100000), "NO","YES")</f>
        <v>YES</v>
      </c>
      <c r="M23" s="8" t="str">
        <f>IF((L23="YES")*AND(I23+J23&lt;1),"Explanation not required, difference less than £200"," ")</f>
        <v xml:space="preserve"> </v>
      </c>
      <c r="N23" s="10" t="s">
        <v>37</v>
      </c>
    </row>
    <row r="24" spans="1:14" ht="15.75" thickBot="1" x14ac:dyDescent="0.3">
      <c r="A24" s="23"/>
      <c r="D24" s="4"/>
      <c r="F24" s="4"/>
      <c r="G24" s="4"/>
      <c r="H24" s="5"/>
      <c r="K24" s="3"/>
      <c r="L24" s="3"/>
      <c r="N24" s="19"/>
    </row>
    <row r="25" spans="1:14" ht="20.100000000000001" customHeight="1" thickBot="1" x14ac:dyDescent="0.25">
      <c r="A25" s="49" t="s">
        <v>5</v>
      </c>
      <c r="D25" s="1">
        <f>D13+D15+D17-D19-D21-D23</f>
        <v>18488</v>
      </c>
      <c r="F25" s="1">
        <v>13953</v>
      </c>
      <c r="G25" s="4"/>
      <c r="H25" s="5"/>
      <c r="K25" s="3"/>
      <c r="L25" s="3"/>
      <c r="M25" s="11" t="s">
        <v>12</v>
      </c>
      <c r="N25" s="19"/>
    </row>
    <row r="26" spans="1:14" s="13" customFormat="1" ht="60" x14ac:dyDescent="0.25">
      <c r="A26" s="50"/>
      <c r="D26" s="14"/>
      <c r="F26" s="14"/>
      <c r="G26" s="4"/>
      <c r="H26" s="15"/>
      <c r="K26" s="16"/>
      <c r="L26" s="17" t="str">
        <f>IF(F25&gt;(2*F15),"YES","NO")</f>
        <v>YES</v>
      </c>
      <c r="M26" s="18" t="str">
        <f>IF(F25&gt;(2*F15),"EXPLANATION REQUIRED ON RESERVES TAB AS TO WHY CARRY FORWARD RESERVES ARE GREATER THAN TWICE INCOME FROM LOCAL TAXATION/LEVIES"," ")</f>
        <v>EXPLANATION REQUIRED ON RESERVES TAB AS TO WHY CARRY FORWARD RESERVES ARE GREATER THAN TWICE INCOME FROM LOCAL TAXATION/LEVIES</v>
      </c>
      <c r="N26" s="24" t="s">
        <v>39</v>
      </c>
    </row>
    <row r="27" spans="1:14" ht="15.75" thickBot="1" x14ac:dyDescent="0.3">
      <c r="A27" s="23"/>
      <c r="D27" s="4"/>
      <c r="F27" s="4"/>
      <c r="G27" s="4"/>
      <c r="H27" s="5"/>
      <c r="K27" s="3"/>
      <c r="L27" s="3"/>
      <c r="N27" s="19"/>
    </row>
    <row r="28" spans="1:14" ht="20.100000000000001" customHeight="1" thickBot="1" x14ac:dyDescent="0.25">
      <c r="A28" s="49" t="s">
        <v>9</v>
      </c>
      <c r="B28" s="35"/>
      <c r="C28" s="35"/>
      <c r="D28" s="6">
        <v>18488</v>
      </c>
      <c r="F28" s="6">
        <v>13953</v>
      </c>
      <c r="G28" s="4"/>
      <c r="H28" s="5"/>
      <c r="K28" s="3"/>
      <c r="L28" s="3"/>
      <c r="M28" s="12" t="s">
        <v>12</v>
      </c>
      <c r="N28" s="19"/>
    </row>
    <row r="29" spans="1:14" ht="15.75" thickBot="1" x14ac:dyDescent="0.3">
      <c r="A29" s="23"/>
      <c r="D29" s="4"/>
      <c r="F29" s="4"/>
      <c r="G29" s="4"/>
      <c r="H29" s="5"/>
      <c r="K29" s="3"/>
      <c r="L29" s="3"/>
      <c r="N29" s="19"/>
    </row>
    <row r="30" spans="1:14" ht="20.100000000000001" customHeight="1" thickBot="1" x14ac:dyDescent="0.25">
      <c r="A30" s="49" t="s">
        <v>8</v>
      </c>
      <c r="B30" s="35"/>
      <c r="C30" s="35"/>
      <c r="D30" s="6">
        <v>76133</v>
      </c>
      <c r="F30" s="6">
        <v>78796</v>
      </c>
      <c r="G30" s="4">
        <f>F30-D30</f>
        <v>2663</v>
      </c>
      <c r="H30" s="5">
        <f>IF((D30&gt;F30),(D30-F30)/D30,IF(D30&lt;F30,-(D30-F30)/D30,IF(D30=F30,0)))</f>
        <v>3.4978261726189695E-2</v>
      </c>
      <c r="I30" s="2">
        <f>IF(D30-F30&lt;200,0,IF(D30-F30&gt;200,1,IF(D30-F30=200,1)))</f>
        <v>0</v>
      </c>
      <c r="J30" s="2">
        <f>IF(F30-D30&lt;200,0,IF(F30-D30&gt;200,1,IF(F30-D30=200,1)))</f>
        <v>1</v>
      </c>
      <c r="K30" s="3">
        <f>IF(H30&lt;0.15,0,IF(H30&gt;0.15,1,IF(H30=0.15,1)))</f>
        <v>0</v>
      </c>
      <c r="L30" s="3" t="str">
        <f>IF((H30&lt;15%)*AND(G30&lt;100000)*OR(G30&gt;-100000), "NO","YES")</f>
        <v>NO</v>
      </c>
      <c r="M30" s="8" t="str">
        <f>IF((L30="YES")*AND(I30+J30&lt;1),"Explanation not required, difference less than £200"," ")</f>
        <v xml:space="preserve"> </v>
      </c>
      <c r="N30" s="10"/>
    </row>
    <row r="31" spans="1:14" ht="15.75" thickBot="1" x14ac:dyDescent="0.3">
      <c r="A31" s="23"/>
      <c r="D31" s="4"/>
      <c r="F31" s="4"/>
      <c r="G31" s="4"/>
      <c r="H31" s="5"/>
      <c r="K31" s="3"/>
      <c r="L31" s="3"/>
      <c r="N31" s="19"/>
    </row>
    <row r="32" spans="1:14" ht="20.100000000000001" customHeight="1" thickBot="1" x14ac:dyDescent="0.25">
      <c r="A32" s="49" t="s">
        <v>6</v>
      </c>
      <c r="B32" s="35"/>
      <c r="C32" s="35"/>
      <c r="D32" s="6">
        <v>0</v>
      </c>
      <c r="F32" s="6">
        <v>0</v>
      </c>
      <c r="G32" s="4">
        <f>F32-D32</f>
        <v>0</v>
      </c>
      <c r="H32" s="5">
        <f>IF((D32&gt;F32),(D32-F32)/D32,IF(D32&lt;F32,-(D32-F32)/D32,IF(D32=F32,0)))</f>
        <v>0</v>
      </c>
      <c r="I32" s="2">
        <f>IF(D32-F32&lt;100,0,IF(D32-F32&gt;100,1,IF(D32-F32=100,1)))</f>
        <v>0</v>
      </c>
      <c r="J32" s="2">
        <f>IF(F32-D32&lt;100,0,IF(F32-D32&gt;100,1,IF(F32-D32=100,1)))</f>
        <v>0</v>
      </c>
      <c r="K32" s="3">
        <f>IF(H32&lt;0.15,0,IF(H32&gt;0.15,1,IF(H32=0.15,1)))</f>
        <v>0</v>
      </c>
      <c r="L32" s="3" t="str">
        <f>IF((H32&lt;15%)*AND(G32&lt;100000)*OR(G32&gt;-100000), "NO","YES")</f>
        <v>NO</v>
      </c>
      <c r="M32" s="8" t="str">
        <f>IF((L32="YES")*AND(I32+J32&lt;1),"Explanation not required, difference less than £200"," ")</f>
        <v xml:space="preserve"> </v>
      </c>
      <c r="N32" s="10"/>
    </row>
    <row r="33" spans="3:22" x14ac:dyDescent="0.2">
      <c r="H33" s="5"/>
      <c r="K33" s="3"/>
      <c r="L33" s="3"/>
      <c r="N33" s="19"/>
    </row>
    <row r="34" spans="3:22" ht="15" x14ac:dyDescent="0.25">
      <c r="C34" s="44" t="s">
        <v>11</v>
      </c>
    </row>
    <row r="35" spans="3:22" ht="15" customHeight="1" x14ac:dyDescent="0.2">
      <c r="C35" s="45"/>
      <c r="O35" s="22"/>
      <c r="P35" s="22"/>
      <c r="Q35" s="22"/>
      <c r="R35" s="22"/>
      <c r="S35" s="22"/>
      <c r="T35" s="22"/>
      <c r="U35" s="22"/>
      <c r="V35" s="22"/>
    </row>
    <row r="36" spans="3:22" ht="15" x14ac:dyDescent="0.25">
      <c r="C36" s="44" t="s">
        <v>13</v>
      </c>
      <c r="N36" s="22"/>
      <c r="O36" s="22"/>
      <c r="P36" s="22"/>
      <c r="Q36" s="22"/>
      <c r="R36" s="22"/>
      <c r="S36" s="22"/>
      <c r="T36" s="22"/>
      <c r="U36" s="22"/>
      <c r="V36" s="22"/>
    </row>
    <row r="37" spans="3:22" x14ac:dyDescent="0.2">
      <c r="C37" s="45"/>
    </row>
    <row r="38" spans="3:22" ht="15" x14ac:dyDescent="0.25">
      <c r="C38" s="44" t="s">
        <v>18</v>
      </c>
    </row>
  </sheetData>
  <mergeCells count="1">
    <mergeCell ref="A1:K1"/>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9"/>
  <sheetViews>
    <sheetView workbookViewId="0">
      <selection activeCell="I12" sqref="I12"/>
    </sheetView>
  </sheetViews>
  <sheetFormatPr defaultRowHeight="15" x14ac:dyDescent="0.25"/>
  <sheetData>
    <row r="1" spans="1:6" ht="15.75" customHeight="1" x14ac:dyDescent="0.3">
      <c r="A1" s="26" t="s">
        <v>21</v>
      </c>
    </row>
    <row r="2" spans="1:6" ht="15.75" customHeight="1" x14ac:dyDescent="0.25">
      <c r="A2" s="33" t="s">
        <v>31</v>
      </c>
    </row>
    <row r="3" spans="1:6" x14ac:dyDescent="0.25">
      <c r="A3" t="s">
        <v>22</v>
      </c>
    </row>
    <row r="5" spans="1:6" x14ac:dyDescent="0.25">
      <c r="D5" s="25" t="s">
        <v>1</v>
      </c>
      <c r="E5" s="25" t="s">
        <v>1</v>
      </c>
      <c r="F5" s="25" t="s">
        <v>1</v>
      </c>
    </row>
    <row r="6" spans="1:6" x14ac:dyDescent="0.25">
      <c r="A6" s="25" t="s">
        <v>23</v>
      </c>
    </row>
    <row r="7" spans="1:6" x14ac:dyDescent="0.25">
      <c r="A7" s="34" t="s">
        <v>38</v>
      </c>
      <c r="B7" s="34"/>
      <c r="D7" s="28">
        <v>8000</v>
      </c>
    </row>
    <row r="8" spans="1:6" ht="15" customHeight="1" x14ac:dyDescent="0.25">
      <c r="B8" s="28"/>
      <c r="D8" s="28"/>
    </row>
    <row r="9" spans="1:6" x14ac:dyDescent="0.25">
      <c r="B9" s="28"/>
      <c r="D9" s="28"/>
    </row>
    <row r="10" spans="1:6" x14ac:dyDescent="0.25">
      <c r="B10" s="28" t="s">
        <v>26</v>
      </c>
      <c r="D10" s="28"/>
    </row>
    <row r="11" spans="1:6" x14ac:dyDescent="0.25">
      <c r="B11" s="28" t="s">
        <v>27</v>
      </c>
      <c r="D11" s="28"/>
    </row>
    <row r="12" spans="1:6" x14ac:dyDescent="0.25">
      <c r="B12" s="28" t="s">
        <v>28</v>
      </c>
      <c r="D12" s="28"/>
    </row>
    <row r="13" spans="1:6" x14ac:dyDescent="0.25">
      <c r="B13" s="28" t="s">
        <v>29</v>
      </c>
      <c r="D13" s="28"/>
    </row>
    <row r="14" spans="1:6" x14ac:dyDescent="0.25">
      <c r="E14" s="27">
        <f>SUM(D7:D13)</f>
        <v>8000</v>
      </c>
    </row>
    <row r="16" spans="1:6" x14ac:dyDescent="0.25">
      <c r="A16" s="25" t="s">
        <v>24</v>
      </c>
      <c r="D16" s="28">
        <v>5953</v>
      </c>
    </row>
    <row r="17" spans="1:6" x14ac:dyDescent="0.25">
      <c r="E17" s="27">
        <f>D16</f>
        <v>5953</v>
      </c>
    </row>
    <row r="18" spans="1:6" ht="15.75" thickBot="1" x14ac:dyDescent="0.3">
      <c r="A18" s="25" t="s">
        <v>25</v>
      </c>
      <c r="F18" s="29">
        <f>E14+E17</f>
        <v>13953</v>
      </c>
    </row>
    <row r="19" spans="1:6" ht="15.75" thickTop="1" x14ac:dyDescent="0.25"/>
  </sheetData>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Variances</vt:lpstr>
      <vt:lpstr>Reserves</vt:lpstr>
      <vt:lpstr>Variances!Print_Area</vt:lpstr>
    </vt:vector>
  </TitlesOfParts>
  <Company>Littlejohn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jsheridan</dc:creator>
  <cp:lastModifiedBy>Lowe , Emma</cp:lastModifiedBy>
  <cp:lastPrinted>2020-03-19T12:45:09Z</cp:lastPrinted>
  <dcterms:created xsi:type="dcterms:W3CDTF">2012-07-11T10:01:28Z</dcterms:created>
  <dcterms:modified xsi:type="dcterms:W3CDTF">2022-06-06T14:06:15Z</dcterms:modified>
</cp:coreProperties>
</file>